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e4capital-my.sharepoint.com/personal/peter_milla_dee4capital_com/Documents/Dokumenter/Claude/Projects/Synergy OPEX/"/>
    </mc:Choice>
  </mc:AlternateContent>
  <xr:revisionPtr revIDLastSave="0" documentId="11_C8D163AFB39E4302FC3F7FF266D165CDED59149B" xr6:coauthVersionLast="47" xr6:coauthVersionMax="47" xr10:uidLastSave="{00000000-0000-0000-0000-000000000000}"/>
  <bookViews>
    <workbookView xWindow="-38520" yWindow="-5280" windowWidth="386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" i="1" l="1"/>
  <c r="I30" i="1"/>
  <c r="B30" i="1"/>
  <c r="B32" i="1" s="1"/>
  <c r="G29" i="1"/>
  <c r="F29" i="1"/>
  <c r="G28" i="1"/>
  <c r="F28" i="1"/>
  <c r="G27" i="1"/>
  <c r="F27" i="1"/>
  <c r="J26" i="1"/>
  <c r="G26" i="1"/>
  <c r="F26" i="1"/>
  <c r="G25" i="1"/>
  <c r="F25" i="1"/>
  <c r="J24" i="1"/>
  <c r="G24" i="1"/>
  <c r="F24" i="1"/>
  <c r="J23" i="1"/>
  <c r="G23" i="1"/>
  <c r="F23" i="1"/>
  <c r="J22" i="1"/>
  <c r="G22" i="1"/>
  <c r="F22" i="1"/>
  <c r="J21" i="1"/>
  <c r="J30" i="1" s="1"/>
  <c r="G21" i="1"/>
  <c r="F21" i="1"/>
  <c r="J20" i="1"/>
  <c r="G20" i="1"/>
  <c r="F20" i="1"/>
  <c r="I17" i="1"/>
  <c r="I32" i="1" s="1"/>
  <c r="B17" i="1"/>
  <c r="G16" i="1"/>
  <c r="F16" i="1"/>
  <c r="J15" i="1"/>
  <c r="G15" i="1"/>
  <c r="F15" i="1"/>
  <c r="J14" i="1"/>
  <c r="G14" i="1"/>
  <c r="F14" i="1"/>
  <c r="J13" i="1"/>
  <c r="G13" i="1"/>
  <c r="F13" i="1"/>
  <c r="J12" i="1"/>
  <c r="J32" i="1" s="1"/>
  <c r="G12" i="1"/>
  <c r="F12" i="1"/>
  <c r="G11" i="1"/>
  <c r="F11" i="1"/>
  <c r="F17" i="1" s="1"/>
  <c r="G10" i="1"/>
  <c r="F10" i="1"/>
  <c r="G9" i="1"/>
  <c r="F9" i="1"/>
  <c r="F30" i="1" l="1"/>
  <c r="G17" i="1"/>
  <c r="G32" i="1"/>
  <c r="G30" i="1"/>
  <c r="J17" i="1"/>
</calcChain>
</file>

<file path=xl/sharedStrings.xml><?xml version="1.0" encoding="utf-8"?>
<sst xmlns="http://schemas.openxmlformats.org/spreadsheetml/2006/main" count="220" uniqueCount="88">
  <si>
    <t>Dee4 Capital Partners ApS</t>
  </si>
  <si>
    <t>Fleet list</t>
  </si>
  <si>
    <t>Last updated 9 April 2026</t>
  </si>
  <si>
    <t>Vessel</t>
  </si>
  <si>
    <t>IMO</t>
  </si>
  <si>
    <t>Built</t>
  </si>
  <si>
    <t>Date Acquired</t>
  </si>
  <si>
    <t>Sale date</t>
  </si>
  <si>
    <t xml:space="preserve">Holding Period </t>
  </si>
  <si>
    <t>Age1</t>
  </si>
  <si>
    <t>Shipyard</t>
  </si>
  <si>
    <t>Dwt</t>
  </si>
  <si>
    <t>COT vol.</t>
  </si>
  <si>
    <t>CH vol. (grain)</t>
  </si>
  <si>
    <t>COP capacity</t>
  </si>
  <si>
    <t>Draft</t>
  </si>
  <si>
    <t>LOA</t>
  </si>
  <si>
    <t>Beam</t>
  </si>
  <si>
    <t>Main engine</t>
  </si>
  <si>
    <t>BWTS</t>
  </si>
  <si>
    <t>Flag</t>
  </si>
  <si>
    <t>Class</t>
  </si>
  <si>
    <t>Next SS</t>
  </si>
  <si>
    <t>Owner</t>
  </si>
  <si>
    <t>Years</t>
  </si>
  <si>
    <t>mt</t>
  </si>
  <si>
    <t>m3 @ 98%</t>
  </si>
  <si>
    <t>m3 @ 100%</t>
  </si>
  <si>
    <t>m3 / hr</t>
  </si>
  <si>
    <t>m</t>
  </si>
  <si>
    <t>maker / type</t>
  </si>
  <si>
    <t>maker</t>
  </si>
  <si>
    <t>Exits</t>
  </si>
  <si>
    <t>Dee4 Acacia</t>
  </si>
  <si>
    <t>Shin Kurushima</t>
  </si>
  <si>
    <t>n.a.</t>
  </si>
  <si>
    <t>4 x 1,000</t>
  </si>
  <si>
    <t>Mitsubishi 6UEC60LS</t>
  </si>
  <si>
    <t>Miura</t>
  </si>
  <si>
    <t>DIS</t>
  </si>
  <si>
    <t>ClassNK</t>
  </si>
  <si>
    <t>Dee4 Fund I</t>
  </si>
  <si>
    <t>Dee4 Birch</t>
  </si>
  <si>
    <t>Dee4 Cedar</t>
  </si>
  <si>
    <t>MAN BW 6S50MC-C</t>
  </si>
  <si>
    <t>Dee4 Dogwood</t>
  </si>
  <si>
    <t>Onomichi</t>
  </si>
  <si>
    <t>Panasia</t>
  </si>
  <si>
    <t>Dee4 Elm</t>
  </si>
  <si>
    <t>Singapore</t>
  </si>
  <si>
    <t>Dee4 Fig</t>
  </si>
  <si>
    <t>Dee4 Larch</t>
  </si>
  <si>
    <t>Hyundai Vinashin</t>
  </si>
  <si>
    <t>12x600/2x300</t>
  </si>
  <si>
    <t>MAN BW 6G50ME-B</t>
  </si>
  <si>
    <t>ABS</t>
  </si>
  <si>
    <t>Dee4 Mahogany</t>
  </si>
  <si>
    <t>Hyundai Mipo</t>
  </si>
  <si>
    <t>MAN BW 6G50ME-C</t>
  </si>
  <si>
    <t>Hyundai</t>
  </si>
  <si>
    <t>Liberia</t>
  </si>
  <si>
    <t>H4**</t>
  </si>
  <si>
    <t>Total exits</t>
  </si>
  <si>
    <t>Current portfolio</t>
  </si>
  <si>
    <t>ClearOcean Ginkgo</t>
  </si>
  <si>
    <t>E4C*</t>
  </si>
  <si>
    <t>ClearOcean Hickory</t>
  </si>
  <si>
    <t>Dee4 Ilex</t>
  </si>
  <si>
    <t>Dee4 Juniper</t>
  </si>
  <si>
    <t>Dee4 Kastania</t>
  </si>
  <si>
    <t>Dee4 Nerium</t>
  </si>
  <si>
    <t>LR</t>
  </si>
  <si>
    <t>Dee4 Fund II</t>
  </si>
  <si>
    <t>Dee4 Oak</t>
  </si>
  <si>
    <t>Tadotsu Imabari</t>
  </si>
  <si>
    <t>MAN BW 6S50ME-B</t>
  </si>
  <si>
    <t>Techcross</t>
  </si>
  <si>
    <t>NK</t>
  </si>
  <si>
    <t>Dee4 Pine</t>
  </si>
  <si>
    <t>Sanoyas</t>
  </si>
  <si>
    <t>Dee4 Quercus</t>
  </si>
  <si>
    <t>Mitsui Tamano</t>
  </si>
  <si>
    <t>Alfa Laval</t>
  </si>
  <si>
    <t>Total current portfolio</t>
  </si>
  <si>
    <t>Total/average</t>
  </si>
  <si>
    <t>(1) Age for exits stated as age of vessel as at date of sale; age of portfolio vessels dynamic based on date of download of this document</t>
  </si>
  <si>
    <t>* E4C is a joint venture between Dee4 Capital Partners and certain third party investors</t>
  </si>
  <si>
    <t>** H4 entities are wholly owned by a third party investor; vessel is under a management agreement with Dee4 covering commercial management and technical oversight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</si>
</sst>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;\-"/>
    <numFmt numFmtId="165" formatCode="#,##0.00;\(#,##0.00\);\-"/>
    <numFmt numFmtId="166" formatCode="#,##0.0;\(#,##0.0\);\-"/>
    <numFmt numFmtId="167" formatCode="mmm\-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trike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0" fontId="7" fillId="0" borderId="0" xfId="0" applyFont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167" fontId="0" fillId="0" borderId="0" xfId="0" applyNumberFormat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6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17" fontId="0" fillId="0" borderId="0" xfId="0" applyNumberFormat="1"/>
    <xf numFmtId="0" fontId="8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9" fillId="0" borderId="3" xfId="0" applyFont="1" applyBorder="1" applyAlignment="1">
      <alignment horizontal="center"/>
    </xf>
    <xf numFmtId="167" fontId="9" fillId="0" borderId="3" xfId="0" applyNumberFormat="1" applyFont="1" applyBorder="1" applyAlignment="1">
      <alignment horizontal="center"/>
    </xf>
    <xf numFmtId="0" fontId="9" fillId="0" borderId="3" xfId="0" applyFont="1" applyBorder="1"/>
    <xf numFmtId="164" fontId="9" fillId="0" borderId="3" xfId="0" applyNumberFormat="1" applyFont="1" applyBorder="1" applyAlignment="1">
      <alignment horizontal="center"/>
    </xf>
    <xf numFmtId="166" fontId="9" fillId="0" borderId="3" xfId="0" applyNumberFormat="1" applyFont="1" applyBorder="1" applyAlignment="1">
      <alignment horizontal="center"/>
    </xf>
    <xf numFmtId="165" fontId="9" fillId="0" borderId="3" xfId="0" applyNumberFormat="1" applyFont="1" applyBorder="1" applyAlignment="1">
      <alignment horizontal="center"/>
    </xf>
    <xf numFmtId="17" fontId="9" fillId="0" borderId="3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67" fontId="1" fillId="0" borderId="4" xfId="0" applyNumberFormat="1" applyFont="1" applyBorder="1" applyAlignment="1">
      <alignment horizontal="center"/>
    </xf>
    <xf numFmtId="166" fontId="1" fillId="0" borderId="4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17" fontId="1" fillId="0" borderId="4" xfId="0" applyNumberFormat="1" applyFont="1" applyBorder="1" applyAlignment="1">
      <alignment horizontal="center"/>
    </xf>
    <xf numFmtId="167" fontId="0" fillId="0" borderId="4" xfId="0" applyNumberFormat="1" applyBorder="1" applyAlignment="1">
      <alignment horizontal="center"/>
    </xf>
    <xf numFmtId="0" fontId="0" fillId="0" borderId="4" xfId="0" applyBorder="1"/>
    <xf numFmtId="164" fontId="0" fillId="0" borderId="4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7" fontId="0" fillId="0" borderId="4" xfId="0" applyNumberFormat="1" applyBorder="1"/>
    <xf numFmtId="3" fontId="1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314323</xdr:colOff>
      <xdr:row>1</xdr:row>
      <xdr:rowOff>47627</xdr:rowOff>
    </xdr:from>
    <xdr:to>
      <xdr:col>20</xdr:col>
      <xdr:colOff>750884</xdr:colOff>
      <xdr:row>3</xdr:row>
      <xdr:rowOff>122276</xdr:rowOff>
    </xdr:to>
    <xdr:pic>
      <xdr:nvPicPr>
        <xdr:cNvPr id="2" name="Picture 1" descr="Logo, company name&#10;&#10;Description automatically generate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27258" b="26180"/>
        <a:stretch>
          <a:fillRect/>
        </a:stretch>
      </xdr:blipFill>
      <xdr:spPr bwMode="auto">
        <a:xfrm>
          <a:off x="12815886" y="228602"/>
          <a:ext cx="1087437" cy="4683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1"/>
  <sheetViews>
    <sheetView showGridLines="0" tabSelected="1" workbookViewId="0">
      <selection activeCell="B25" sqref="B25"/>
    </sheetView>
  </sheetViews>
  <sheetFormatPr defaultRowHeight="14.5" x14ac:dyDescent="0.35"/>
  <cols>
    <col min="1" max="1" width="20.26953125" customWidth="1"/>
    <col min="2" max="2" width="10.1796875" style="1" customWidth="1"/>
    <col min="3" max="3" width="10.26953125" style="1" customWidth="1"/>
    <col min="4" max="4" width="13.7265625" style="1" bestFit="1" customWidth="1"/>
    <col min="5" max="5" width="10.26953125" style="1" customWidth="1"/>
    <col min="6" max="6" width="14.7265625" style="1" bestFit="1" customWidth="1"/>
    <col min="7" max="7" width="8.54296875" style="1" customWidth="1"/>
    <col min="8" max="8" width="14.81640625" customWidth="1"/>
    <col min="9" max="9" width="9.1796875" style="1" bestFit="1" customWidth="1"/>
    <col min="10" max="10" width="11.453125" style="1" customWidth="1"/>
    <col min="11" max="11" width="13.54296875" style="1" bestFit="1" customWidth="1"/>
    <col min="12" max="12" width="12.453125" style="1" customWidth="1"/>
    <col min="13" max="13" width="8.26953125" style="1" customWidth="1"/>
    <col min="14" max="14" width="9.54296875" style="1" customWidth="1"/>
    <col min="15" max="15" width="9" style="1" customWidth="1"/>
    <col min="16" max="16" width="19.26953125" style="1" bestFit="1" customWidth="1"/>
    <col min="17" max="17" width="9.54296875" style="1" customWidth="1"/>
    <col min="18" max="19" width="9" style="1" customWidth="1"/>
    <col min="20" max="20" width="9.1796875" style="1" customWidth="1"/>
    <col min="21" max="21" width="11.7265625" customWidth="1"/>
  </cols>
  <sheetData>
    <row r="1" spans="1:21" x14ac:dyDescent="0.35">
      <c r="A1" s="18" t="s">
        <v>0</v>
      </c>
      <c r="B1" s="19"/>
      <c r="C1" s="20"/>
      <c r="D1" s="20"/>
      <c r="E1" s="20"/>
      <c r="F1" s="20"/>
      <c r="G1" s="20"/>
      <c r="H1" s="21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1"/>
    </row>
    <row r="3" spans="1:21" ht="17" customHeight="1" x14ac:dyDescent="0.4">
      <c r="A3" s="9" t="s">
        <v>1</v>
      </c>
    </row>
    <row r="4" spans="1:21" ht="17" customHeight="1" x14ac:dyDescent="0.4">
      <c r="A4" s="17" t="s">
        <v>2</v>
      </c>
    </row>
    <row r="5" spans="1:21" x14ac:dyDescent="0.35">
      <c r="Q5" s="10"/>
    </row>
    <row r="6" spans="1:21" ht="17" customHeight="1" thickBot="1" x14ac:dyDescent="0.4">
      <c r="A6" s="3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3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  <c r="O6" s="4" t="s">
        <v>17</v>
      </c>
      <c r="P6" s="4" t="s">
        <v>18</v>
      </c>
      <c r="Q6" s="13" t="s">
        <v>19</v>
      </c>
      <c r="R6" s="4" t="s">
        <v>20</v>
      </c>
      <c r="S6" s="4" t="s">
        <v>21</v>
      </c>
      <c r="T6" s="4" t="s">
        <v>22</v>
      </c>
      <c r="U6" s="3" t="s">
        <v>23</v>
      </c>
    </row>
    <row r="7" spans="1:21" ht="16.5" customHeight="1" x14ac:dyDescent="0.35">
      <c r="F7" s="5" t="s">
        <v>24</v>
      </c>
      <c r="I7" s="5" t="s">
        <v>25</v>
      </c>
      <c r="J7" s="5" t="s">
        <v>26</v>
      </c>
      <c r="K7" s="5" t="s">
        <v>27</v>
      </c>
      <c r="L7" s="5" t="s">
        <v>28</v>
      </c>
      <c r="M7" s="5" t="s">
        <v>29</v>
      </c>
      <c r="N7" s="5" t="s">
        <v>29</v>
      </c>
      <c r="O7" s="5" t="s">
        <v>29</v>
      </c>
      <c r="P7" s="5" t="s">
        <v>30</v>
      </c>
      <c r="Q7" s="5" t="s">
        <v>31</v>
      </c>
    </row>
    <row r="8" spans="1:21" x14ac:dyDescent="0.35">
      <c r="A8" s="30" t="s">
        <v>32</v>
      </c>
      <c r="B8" s="31"/>
      <c r="C8" s="31"/>
      <c r="D8" s="31"/>
      <c r="E8" s="31"/>
      <c r="F8" s="31"/>
      <c r="G8" s="31"/>
      <c r="H8" s="32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2"/>
    </row>
    <row r="9" spans="1:21" x14ac:dyDescent="0.35">
      <c r="A9" t="s">
        <v>33</v>
      </c>
      <c r="B9" s="1">
        <v>9311048</v>
      </c>
      <c r="C9" s="22">
        <v>38807</v>
      </c>
      <c r="D9" s="22">
        <v>43686</v>
      </c>
      <c r="E9" s="22">
        <v>44416</v>
      </c>
      <c r="F9" s="16">
        <f t="shared" ref="F9:F15" si="0">(E9-D9)/365</f>
        <v>2</v>
      </c>
      <c r="G9" s="16">
        <f t="shared" ref="G9:G14" si="1">(E9-C9)/365</f>
        <v>15.367123287671232</v>
      </c>
      <c r="H9" t="s">
        <v>34</v>
      </c>
      <c r="I9" s="2">
        <v>53688</v>
      </c>
      <c r="J9" s="2">
        <v>59123</v>
      </c>
      <c r="K9" s="2" t="s">
        <v>35</v>
      </c>
      <c r="L9" s="2" t="s">
        <v>36</v>
      </c>
      <c r="M9" s="16">
        <v>13.025</v>
      </c>
      <c r="N9" s="16">
        <v>185.93</v>
      </c>
      <c r="O9" s="16">
        <v>32.200000000000003</v>
      </c>
      <c r="P9" s="11" t="s">
        <v>37</v>
      </c>
      <c r="Q9" s="1" t="s">
        <v>38</v>
      </c>
      <c r="R9" s="1" t="s">
        <v>39</v>
      </c>
      <c r="S9" s="1" t="s">
        <v>40</v>
      </c>
      <c r="T9" s="12" t="s">
        <v>35</v>
      </c>
      <c r="U9" t="s">
        <v>41</v>
      </c>
    </row>
    <row r="10" spans="1:21" x14ac:dyDescent="0.35">
      <c r="A10" t="s">
        <v>42</v>
      </c>
      <c r="B10" s="1">
        <v>9311036</v>
      </c>
      <c r="C10" s="22">
        <v>38768</v>
      </c>
      <c r="D10" s="22">
        <v>43698</v>
      </c>
      <c r="E10" s="22">
        <v>44403</v>
      </c>
      <c r="F10" s="16">
        <f t="shared" si="0"/>
        <v>1.9315068493150684</v>
      </c>
      <c r="G10" s="16">
        <f t="shared" si="1"/>
        <v>15.438356164383562</v>
      </c>
      <c r="H10" t="s">
        <v>34</v>
      </c>
      <c r="I10" s="2">
        <v>53712</v>
      </c>
      <c r="J10" s="2">
        <v>59123</v>
      </c>
      <c r="K10" s="2" t="s">
        <v>35</v>
      </c>
      <c r="L10" s="2" t="s">
        <v>36</v>
      </c>
      <c r="M10" s="16">
        <v>13.025</v>
      </c>
      <c r="N10" s="16">
        <v>185.93</v>
      </c>
      <c r="O10" s="16">
        <v>32.200000000000003</v>
      </c>
      <c r="P10" s="11" t="s">
        <v>37</v>
      </c>
      <c r="Q10" s="1" t="s">
        <v>38</v>
      </c>
      <c r="R10" s="1" t="s">
        <v>39</v>
      </c>
      <c r="S10" s="1" t="s">
        <v>40</v>
      </c>
      <c r="T10" s="12" t="s">
        <v>35</v>
      </c>
      <c r="U10" t="s">
        <v>41</v>
      </c>
    </row>
    <row r="11" spans="1:21" x14ac:dyDescent="0.35">
      <c r="A11" t="s">
        <v>43</v>
      </c>
      <c r="B11" s="1">
        <v>9459230</v>
      </c>
      <c r="C11" s="22">
        <v>40422</v>
      </c>
      <c r="D11" s="22">
        <v>43686</v>
      </c>
      <c r="E11" s="22">
        <v>44845</v>
      </c>
      <c r="F11" s="16">
        <f t="shared" si="0"/>
        <v>3.1753424657534248</v>
      </c>
      <c r="G11" s="16">
        <f t="shared" si="1"/>
        <v>12.117808219178082</v>
      </c>
      <c r="H11" t="s">
        <v>34</v>
      </c>
      <c r="I11" s="2">
        <v>45994</v>
      </c>
      <c r="J11" s="2">
        <v>52839</v>
      </c>
      <c r="K11" s="2" t="s">
        <v>35</v>
      </c>
      <c r="L11" s="2" t="s">
        <v>36</v>
      </c>
      <c r="M11" s="16">
        <v>12.172000000000001</v>
      </c>
      <c r="N11" s="16">
        <v>181.53</v>
      </c>
      <c r="O11" s="16">
        <v>32.200000000000003</v>
      </c>
      <c r="P11" s="11" t="s">
        <v>44</v>
      </c>
      <c r="Q11" s="1" t="s">
        <v>38</v>
      </c>
      <c r="R11" s="1" t="s">
        <v>39</v>
      </c>
      <c r="S11" s="1" t="s">
        <v>40</v>
      </c>
      <c r="T11" s="12" t="s">
        <v>35</v>
      </c>
      <c r="U11" t="s">
        <v>41</v>
      </c>
    </row>
    <row r="12" spans="1:21" x14ac:dyDescent="0.35">
      <c r="A12" t="s">
        <v>45</v>
      </c>
      <c r="B12" s="1">
        <v>9367748</v>
      </c>
      <c r="C12" s="22">
        <v>39784</v>
      </c>
      <c r="D12" s="22">
        <v>44180</v>
      </c>
      <c r="E12" s="22">
        <v>44834</v>
      </c>
      <c r="F12" s="16">
        <f t="shared" si="0"/>
        <v>1.7917808219178082</v>
      </c>
      <c r="G12" s="16">
        <f t="shared" si="1"/>
        <v>13.835616438356164</v>
      </c>
      <c r="H12" t="s">
        <v>46</v>
      </c>
      <c r="I12" s="2">
        <v>47399</v>
      </c>
      <c r="J12" s="2">
        <f>53672*0.98</f>
        <v>52598.559999999998</v>
      </c>
      <c r="K12" s="2" t="s">
        <v>35</v>
      </c>
      <c r="L12" s="2" t="s">
        <v>36</v>
      </c>
      <c r="M12" s="16">
        <v>12.617000000000001</v>
      </c>
      <c r="N12" s="16">
        <v>182.5</v>
      </c>
      <c r="O12" s="16">
        <v>32.200000000000003</v>
      </c>
      <c r="P12" s="11" t="s">
        <v>44</v>
      </c>
      <c r="Q12" s="1" t="s">
        <v>47</v>
      </c>
      <c r="R12" s="1" t="s">
        <v>39</v>
      </c>
      <c r="S12" s="1" t="s">
        <v>40</v>
      </c>
      <c r="T12" s="12" t="s">
        <v>35</v>
      </c>
      <c r="U12" t="s">
        <v>41</v>
      </c>
    </row>
    <row r="13" spans="1:21" x14ac:dyDescent="0.35">
      <c r="A13" t="s">
        <v>48</v>
      </c>
      <c r="B13" s="1">
        <v>9367750</v>
      </c>
      <c r="C13" s="22">
        <v>39828</v>
      </c>
      <c r="D13" s="22">
        <v>43871</v>
      </c>
      <c r="E13" s="22">
        <v>45100</v>
      </c>
      <c r="F13" s="16">
        <f t="shared" si="0"/>
        <v>3.3671232876712329</v>
      </c>
      <c r="G13" s="16">
        <f t="shared" si="1"/>
        <v>14.443835616438356</v>
      </c>
      <c r="H13" t="s">
        <v>46</v>
      </c>
      <c r="I13" s="2">
        <v>47401</v>
      </c>
      <c r="J13" s="2">
        <f>53672*0.98</f>
        <v>52598.559999999998</v>
      </c>
      <c r="K13" s="2" t="s">
        <v>35</v>
      </c>
      <c r="L13" s="2" t="s">
        <v>36</v>
      </c>
      <c r="M13" s="16">
        <v>12.617000000000001</v>
      </c>
      <c r="N13" s="16">
        <v>182.5</v>
      </c>
      <c r="O13" s="16">
        <v>32.200000000000003</v>
      </c>
      <c r="P13" s="11" t="s">
        <v>44</v>
      </c>
      <c r="Q13" s="1" t="s">
        <v>47</v>
      </c>
      <c r="R13" s="1" t="s">
        <v>49</v>
      </c>
      <c r="S13" s="1" t="s">
        <v>40</v>
      </c>
      <c r="T13" s="12" t="s">
        <v>35</v>
      </c>
      <c r="U13" t="s">
        <v>41</v>
      </c>
    </row>
    <row r="14" spans="1:21" x14ac:dyDescent="0.35">
      <c r="A14" t="s">
        <v>50</v>
      </c>
      <c r="B14" s="1">
        <v>9433810</v>
      </c>
      <c r="C14" s="22">
        <v>40638</v>
      </c>
      <c r="D14" s="22">
        <v>44123</v>
      </c>
      <c r="E14" s="22">
        <v>44918</v>
      </c>
      <c r="F14" s="16">
        <f t="shared" si="0"/>
        <v>2.1780821917808217</v>
      </c>
      <c r="G14" s="16">
        <f t="shared" si="1"/>
        <v>11.726027397260275</v>
      </c>
      <c r="H14" t="s">
        <v>46</v>
      </c>
      <c r="I14" s="2">
        <v>50079</v>
      </c>
      <c r="J14" s="2">
        <f>55316*0.98</f>
        <v>54209.68</v>
      </c>
      <c r="K14" s="2" t="s">
        <v>35</v>
      </c>
      <c r="L14" s="2" t="s">
        <v>36</v>
      </c>
      <c r="M14" s="16">
        <v>12.901</v>
      </c>
      <c r="N14" s="16">
        <v>182.5</v>
      </c>
      <c r="O14" s="16">
        <v>32.200000000000003</v>
      </c>
      <c r="P14" s="11" t="s">
        <v>44</v>
      </c>
      <c r="Q14" s="1" t="s">
        <v>47</v>
      </c>
      <c r="R14" s="1" t="s">
        <v>39</v>
      </c>
      <c r="S14" s="1" t="s">
        <v>40</v>
      </c>
      <c r="T14" s="12" t="s">
        <v>35</v>
      </c>
      <c r="U14" t="s">
        <v>41</v>
      </c>
    </row>
    <row r="15" spans="1:21" x14ac:dyDescent="0.35">
      <c r="A15" t="s">
        <v>51</v>
      </c>
      <c r="B15" s="1">
        <v>9697909</v>
      </c>
      <c r="C15" s="22">
        <v>42592</v>
      </c>
      <c r="D15" s="22">
        <v>44440</v>
      </c>
      <c r="E15" s="22">
        <v>45444</v>
      </c>
      <c r="F15" s="16">
        <f t="shared" si="0"/>
        <v>2.7506849315068491</v>
      </c>
      <c r="G15" s="16">
        <f ca="1">MAX((TODAY()-C15)/365,0)</f>
        <v>9.9013698630136986</v>
      </c>
      <c r="H15" t="s">
        <v>52</v>
      </c>
      <c r="I15" s="2">
        <v>49737</v>
      </c>
      <c r="J15" s="2">
        <f>53764.4*0.98</f>
        <v>52689.112000000001</v>
      </c>
      <c r="K15" s="2" t="s">
        <v>35</v>
      </c>
      <c r="L15" s="2" t="s">
        <v>53</v>
      </c>
      <c r="M15" s="16">
        <v>13.3</v>
      </c>
      <c r="N15" s="16">
        <v>183.06</v>
      </c>
      <c r="O15" s="16">
        <v>32.200000000000003</v>
      </c>
      <c r="P15" s="11" t="s">
        <v>54</v>
      </c>
      <c r="Q15" s="1" t="s">
        <v>47</v>
      </c>
      <c r="R15" s="1" t="s">
        <v>39</v>
      </c>
      <c r="S15" s="1" t="s">
        <v>55</v>
      </c>
      <c r="T15" s="12">
        <v>46235</v>
      </c>
      <c r="U15" t="s">
        <v>41</v>
      </c>
    </row>
    <row r="16" spans="1:21" x14ac:dyDescent="0.35">
      <c r="A16" t="s">
        <v>56</v>
      </c>
      <c r="B16" s="1">
        <v>9942500</v>
      </c>
      <c r="C16" s="22">
        <v>44834</v>
      </c>
      <c r="D16" s="22">
        <v>44812</v>
      </c>
      <c r="E16" s="22">
        <v>45931</v>
      </c>
      <c r="F16" s="16">
        <f ca="1">(TODAY()-D16)/365</f>
        <v>3.8191780821917809</v>
      </c>
      <c r="G16" s="16">
        <f ca="1">MAX((TODAY()-C16)/365,0)</f>
        <v>3.7589041095890412</v>
      </c>
      <c r="H16" t="s">
        <v>57</v>
      </c>
      <c r="I16" s="2">
        <v>50250</v>
      </c>
      <c r="J16" s="2">
        <v>53214</v>
      </c>
      <c r="K16" s="2" t="s">
        <v>35</v>
      </c>
      <c r="L16" s="2" t="s">
        <v>53</v>
      </c>
      <c r="M16" s="16">
        <v>13.3</v>
      </c>
      <c r="N16" s="16">
        <v>183</v>
      </c>
      <c r="O16" s="16">
        <v>32.200000000000003</v>
      </c>
      <c r="P16" s="11" t="s">
        <v>58</v>
      </c>
      <c r="Q16" s="1" t="s">
        <v>59</v>
      </c>
      <c r="R16" s="1" t="s">
        <v>60</v>
      </c>
      <c r="S16" s="1" t="s">
        <v>55</v>
      </c>
      <c r="T16" s="12">
        <v>46631</v>
      </c>
      <c r="U16" t="s">
        <v>61</v>
      </c>
    </row>
    <row r="17" spans="1:21" x14ac:dyDescent="0.35">
      <c r="A17" s="40" t="s">
        <v>62</v>
      </c>
      <c r="B17" s="41">
        <f>COUNTA(B9:B16)</f>
        <v>8</v>
      </c>
      <c r="C17" s="42"/>
      <c r="D17" s="42"/>
      <c r="E17" s="42"/>
      <c r="F17" s="43">
        <f ca="1">AVERAGE(F9:F16)</f>
        <v>2.6267123287671232</v>
      </c>
      <c r="G17" s="43">
        <f ca="1">AVERAGE(G9:G16)</f>
        <v>12.073630136986303</v>
      </c>
      <c r="H17" s="40"/>
      <c r="I17" s="44">
        <f>SUM(I9:I16)</f>
        <v>398260</v>
      </c>
      <c r="J17" s="44">
        <f>SUM(J9:J16)</f>
        <v>436394.91200000001</v>
      </c>
      <c r="K17" s="44"/>
      <c r="L17" s="44"/>
      <c r="M17" s="43"/>
      <c r="N17" s="43"/>
      <c r="O17" s="43"/>
      <c r="P17" s="45"/>
      <c r="Q17" s="41"/>
      <c r="R17" s="41"/>
      <c r="S17" s="41"/>
      <c r="T17" s="46"/>
      <c r="U17" s="40"/>
    </row>
    <row r="18" spans="1:21" x14ac:dyDescent="0.35">
      <c r="C18" s="22"/>
      <c r="D18" s="22"/>
      <c r="E18" s="22"/>
      <c r="F18" s="22"/>
      <c r="G18" s="22"/>
      <c r="I18" s="2"/>
      <c r="J18" s="2"/>
      <c r="K18" s="2"/>
      <c r="L18" s="2"/>
      <c r="M18" s="16"/>
      <c r="N18" s="16"/>
      <c r="O18" s="16"/>
      <c r="P18" s="11"/>
      <c r="T18" s="12"/>
    </row>
    <row r="19" spans="1:21" x14ac:dyDescent="0.35">
      <c r="A19" s="30" t="s">
        <v>63</v>
      </c>
      <c r="B19" s="33"/>
      <c r="C19" s="34"/>
      <c r="D19" s="34"/>
      <c r="E19" s="34"/>
      <c r="F19" s="34"/>
      <c r="G19" s="34"/>
      <c r="H19" s="35"/>
      <c r="I19" s="36"/>
      <c r="J19" s="36"/>
      <c r="K19" s="36"/>
      <c r="L19" s="36"/>
      <c r="M19" s="37"/>
      <c r="N19" s="37"/>
      <c r="O19" s="37"/>
      <c r="P19" s="38"/>
      <c r="Q19" s="33"/>
      <c r="R19" s="33"/>
      <c r="S19" s="33"/>
      <c r="T19" s="39"/>
      <c r="U19" s="35"/>
    </row>
    <row r="20" spans="1:21" x14ac:dyDescent="0.35">
      <c r="A20" t="s">
        <v>64</v>
      </c>
      <c r="B20" s="1">
        <v>9916604</v>
      </c>
      <c r="C20" s="22">
        <v>44432</v>
      </c>
      <c r="D20" s="22">
        <v>44432</v>
      </c>
      <c r="E20" s="22" t="s">
        <v>35</v>
      </c>
      <c r="F20" s="16">
        <f t="shared" ref="F20:F29" ca="1" si="2">(TODAY()-D20)/365</f>
        <v>4.86027397260274</v>
      </c>
      <c r="G20" s="16">
        <f t="shared" ref="G20:G29" ca="1" si="3">MAX((TODAY()-C20)/365,0)</f>
        <v>4.86027397260274</v>
      </c>
      <c r="H20" t="s">
        <v>57</v>
      </c>
      <c r="I20" s="2">
        <v>49999</v>
      </c>
      <c r="J20" s="2">
        <f>54300*0.98</f>
        <v>53214</v>
      </c>
      <c r="K20" s="2" t="s">
        <v>35</v>
      </c>
      <c r="L20" s="2" t="s">
        <v>53</v>
      </c>
      <c r="M20" s="16">
        <v>13.3</v>
      </c>
      <c r="N20" s="16">
        <v>183</v>
      </c>
      <c r="O20" s="16">
        <v>32.200000000000003</v>
      </c>
      <c r="P20" s="11" t="s">
        <v>58</v>
      </c>
      <c r="Q20" s="1" t="s">
        <v>47</v>
      </c>
      <c r="R20" s="1" t="s">
        <v>49</v>
      </c>
      <c r="S20" s="1" t="s">
        <v>55</v>
      </c>
      <c r="T20" s="12">
        <v>46235</v>
      </c>
      <c r="U20" t="s">
        <v>65</v>
      </c>
    </row>
    <row r="21" spans="1:21" x14ac:dyDescent="0.35">
      <c r="A21" t="s">
        <v>66</v>
      </c>
      <c r="B21" s="1">
        <v>9916616</v>
      </c>
      <c r="C21" s="22">
        <v>44469</v>
      </c>
      <c r="D21" s="22">
        <v>44468</v>
      </c>
      <c r="E21" s="22" t="s">
        <v>35</v>
      </c>
      <c r="F21" s="16">
        <f t="shared" ca="1" si="2"/>
        <v>4.7616438356164386</v>
      </c>
      <c r="G21" s="16">
        <f t="shared" ca="1" si="3"/>
        <v>4.7589041095890412</v>
      </c>
      <c r="H21" t="s">
        <v>57</v>
      </c>
      <c r="I21" s="2">
        <v>49999</v>
      </c>
      <c r="J21" s="2">
        <f>54300*0.98</f>
        <v>53214</v>
      </c>
      <c r="K21" s="2" t="s">
        <v>35</v>
      </c>
      <c r="L21" s="2" t="s">
        <v>53</v>
      </c>
      <c r="M21" s="16">
        <v>13.3</v>
      </c>
      <c r="N21" s="16">
        <v>183</v>
      </c>
      <c r="O21" s="16">
        <v>32.200000000000003</v>
      </c>
      <c r="P21" s="11" t="s">
        <v>58</v>
      </c>
      <c r="Q21" s="1" t="s">
        <v>47</v>
      </c>
      <c r="R21" s="1" t="s">
        <v>49</v>
      </c>
      <c r="S21" s="1" t="s">
        <v>55</v>
      </c>
      <c r="T21" s="12">
        <v>46266</v>
      </c>
      <c r="U21" t="s">
        <v>65</v>
      </c>
    </row>
    <row r="22" spans="1:21" x14ac:dyDescent="0.35">
      <c r="A22" t="s">
        <v>67</v>
      </c>
      <c r="B22" s="1">
        <v>9922093</v>
      </c>
      <c r="C22" s="22">
        <v>44572</v>
      </c>
      <c r="D22" s="22">
        <v>44572</v>
      </c>
      <c r="E22" s="22" t="s">
        <v>35</v>
      </c>
      <c r="F22" s="16">
        <f t="shared" ca="1" si="2"/>
        <v>4.4767123287671229</v>
      </c>
      <c r="G22" s="16">
        <f t="shared" ca="1" si="3"/>
        <v>4.4767123287671229</v>
      </c>
      <c r="H22" t="s">
        <v>57</v>
      </c>
      <c r="I22" s="2">
        <v>50250</v>
      </c>
      <c r="J22" s="2">
        <f>54300*0.98</f>
        <v>53214</v>
      </c>
      <c r="K22" s="2" t="s">
        <v>35</v>
      </c>
      <c r="L22" s="2" t="s">
        <v>53</v>
      </c>
      <c r="M22" s="16">
        <v>13.3</v>
      </c>
      <c r="N22" s="16">
        <v>183</v>
      </c>
      <c r="O22" s="16">
        <v>32.200000000000003</v>
      </c>
      <c r="P22" s="11" t="s">
        <v>58</v>
      </c>
      <c r="Q22" s="1" t="s">
        <v>59</v>
      </c>
      <c r="R22" s="1" t="s">
        <v>60</v>
      </c>
      <c r="S22" s="1" t="s">
        <v>55</v>
      </c>
      <c r="T22" s="12">
        <v>46388</v>
      </c>
      <c r="U22" t="s">
        <v>61</v>
      </c>
    </row>
    <row r="23" spans="1:21" x14ac:dyDescent="0.35">
      <c r="A23" t="s">
        <v>68</v>
      </c>
      <c r="B23" s="1">
        <v>9930923</v>
      </c>
      <c r="C23" s="22">
        <v>44579</v>
      </c>
      <c r="D23" s="22">
        <v>44578</v>
      </c>
      <c r="E23" s="22" t="s">
        <v>35</v>
      </c>
      <c r="F23" s="16">
        <f t="shared" ca="1" si="2"/>
        <v>4.4602739726027396</v>
      </c>
      <c r="G23" s="16">
        <f t="shared" ca="1" si="3"/>
        <v>4.4575342465753423</v>
      </c>
      <c r="H23" t="s">
        <v>57</v>
      </c>
      <c r="I23" s="2">
        <v>50250</v>
      </c>
      <c r="J23" s="2">
        <f>54300*0.98</f>
        <v>53214</v>
      </c>
      <c r="K23" s="2" t="s">
        <v>35</v>
      </c>
      <c r="L23" s="2" t="s">
        <v>53</v>
      </c>
      <c r="M23" s="16">
        <v>13.3</v>
      </c>
      <c r="N23" s="16">
        <v>183</v>
      </c>
      <c r="O23" s="16">
        <v>32.200000000000003</v>
      </c>
      <c r="P23" s="11" t="s">
        <v>58</v>
      </c>
      <c r="Q23" s="1" t="s">
        <v>59</v>
      </c>
      <c r="R23" s="1" t="s">
        <v>60</v>
      </c>
      <c r="S23" s="1" t="s">
        <v>55</v>
      </c>
      <c r="T23" s="12">
        <v>46388</v>
      </c>
      <c r="U23" t="s">
        <v>61</v>
      </c>
    </row>
    <row r="24" spans="1:21" x14ac:dyDescent="0.35">
      <c r="A24" t="s">
        <v>69</v>
      </c>
      <c r="B24" s="1">
        <v>9933638</v>
      </c>
      <c r="C24" s="22">
        <v>44681</v>
      </c>
      <c r="D24" s="22">
        <v>44673</v>
      </c>
      <c r="E24" s="22" t="s">
        <v>35</v>
      </c>
      <c r="F24" s="16">
        <f t="shared" ca="1" si="2"/>
        <v>4.2</v>
      </c>
      <c r="G24" s="16">
        <f t="shared" ca="1" si="3"/>
        <v>4.1780821917808222</v>
      </c>
      <c r="H24" t="s">
        <v>57</v>
      </c>
      <c r="I24" s="2">
        <v>50250</v>
      </c>
      <c r="J24" s="2">
        <f>54300*0.98</f>
        <v>53214</v>
      </c>
      <c r="K24" s="2" t="s">
        <v>35</v>
      </c>
      <c r="L24" s="2" t="s">
        <v>53</v>
      </c>
      <c r="M24" s="16">
        <v>13.3</v>
      </c>
      <c r="N24" s="16">
        <v>183</v>
      </c>
      <c r="O24" s="16">
        <v>32.200000000000003</v>
      </c>
      <c r="P24" s="11" t="s">
        <v>58</v>
      </c>
      <c r="Q24" s="1" t="s">
        <v>59</v>
      </c>
      <c r="R24" s="1" t="s">
        <v>60</v>
      </c>
      <c r="S24" s="1" t="s">
        <v>55</v>
      </c>
      <c r="T24" s="12">
        <v>46478</v>
      </c>
      <c r="U24" t="s">
        <v>61</v>
      </c>
    </row>
    <row r="25" spans="1:21" x14ac:dyDescent="0.35">
      <c r="A25" t="s">
        <v>70</v>
      </c>
      <c r="B25" s="1">
        <v>9929821</v>
      </c>
      <c r="C25" s="22">
        <v>44637</v>
      </c>
      <c r="D25" s="22">
        <v>44637</v>
      </c>
      <c r="E25" s="22" t="s">
        <v>35</v>
      </c>
      <c r="F25" s="16">
        <f t="shared" ca="1" si="2"/>
        <v>4.2986301369863016</v>
      </c>
      <c r="G25" s="16">
        <f t="shared" ca="1" si="3"/>
        <v>4.2986301369863016</v>
      </c>
      <c r="H25" t="s">
        <v>57</v>
      </c>
      <c r="I25" s="28">
        <v>49990</v>
      </c>
      <c r="J25" s="28">
        <v>53200</v>
      </c>
      <c r="K25" s="2" t="s">
        <v>35</v>
      </c>
      <c r="L25" s="2" t="s">
        <v>53</v>
      </c>
      <c r="M25" s="16">
        <v>13.3</v>
      </c>
      <c r="N25" s="16">
        <v>183</v>
      </c>
      <c r="O25" s="16">
        <v>32.200000000000003</v>
      </c>
      <c r="P25" s="11" t="s">
        <v>58</v>
      </c>
      <c r="Q25" s="1" t="s">
        <v>47</v>
      </c>
      <c r="R25" s="1" t="s">
        <v>60</v>
      </c>
      <c r="S25" s="1" t="s">
        <v>71</v>
      </c>
      <c r="T25" s="12">
        <v>46447</v>
      </c>
      <c r="U25" t="s">
        <v>61</v>
      </c>
    </row>
    <row r="26" spans="1:21" x14ac:dyDescent="0.35">
      <c r="A26" t="s">
        <v>51</v>
      </c>
      <c r="B26" s="1">
        <v>9697909</v>
      </c>
      <c r="C26" s="22">
        <v>42592</v>
      </c>
      <c r="D26" s="22">
        <v>45444</v>
      </c>
      <c r="E26" s="22" t="s">
        <v>35</v>
      </c>
      <c r="F26" s="16">
        <f t="shared" ca="1" si="2"/>
        <v>2.0876712328767124</v>
      </c>
      <c r="G26" s="16">
        <f t="shared" ca="1" si="3"/>
        <v>9.9013698630136986</v>
      </c>
      <c r="H26" t="s">
        <v>52</v>
      </c>
      <c r="I26" s="2">
        <v>49737</v>
      </c>
      <c r="J26" s="2">
        <f>53764.4*0.98</f>
        <v>52689.112000000001</v>
      </c>
      <c r="K26" s="2" t="s">
        <v>35</v>
      </c>
      <c r="L26" s="2" t="s">
        <v>53</v>
      </c>
      <c r="M26" s="16">
        <v>13.3</v>
      </c>
      <c r="N26" s="16">
        <v>183.06</v>
      </c>
      <c r="O26" s="16">
        <v>32.200000000000003</v>
      </c>
      <c r="P26" s="11" t="s">
        <v>54</v>
      </c>
      <c r="Q26" s="1" t="s">
        <v>47</v>
      </c>
      <c r="R26" s="1" t="s">
        <v>39</v>
      </c>
      <c r="S26" s="1" t="s">
        <v>55</v>
      </c>
      <c r="T26" s="12">
        <v>46235</v>
      </c>
      <c r="U26" t="s">
        <v>72</v>
      </c>
    </row>
    <row r="27" spans="1:21" x14ac:dyDescent="0.35">
      <c r="A27" t="s">
        <v>73</v>
      </c>
      <c r="B27" s="1">
        <v>9790854</v>
      </c>
      <c r="C27" s="22">
        <v>42852</v>
      </c>
      <c r="D27" s="22">
        <v>45996</v>
      </c>
      <c r="E27" s="22" t="s">
        <v>35</v>
      </c>
      <c r="F27" s="16">
        <f t="shared" ca="1" si="2"/>
        <v>0.57534246575342463</v>
      </c>
      <c r="G27" s="16">
        <f t="shared" ca="1" si="3"/>
        <v>9.1890410958904116</v>
      </c>
      <c r="H27" t="s">
        <v>74</v>
      </c>
      <c r="I27" s="2">
        <v>63490</v>
      </c>
      <c r="J27" s="2" t="s">
        <v>35</v>
      </c>
      <c r="K27" s="2">
        <v>80497.7</v>
      </c>
      <c r="L27" s="2" t="s">
        <v>35</v>
      </c>
      <c r="M27" s="16">
        <v>13.4</v>
      </c>
      <c r="N27" s="16">
        <v>199.98</v>
      </c>
      <c r="O27" s="16">
        <v>32.24</v>
      </c>
      <c r="P27" s="11" t="s">
        <v>75</v>
      </c>
      <c r="Q27" s="1" t="s">
        <v>76</v>
      </c>
      <c r="R27" s="1" t="s">
        <v>39</v>
      </c>
      <c r="S27" s="1" t="s">
        <v>77</v>
      </c>
      <c r="T27" s="12">
        <v>46503</v>
      </c>
      <c r="U27" t="s">
        <v>72</v>
      </c>
    </row>
    <row r="28" spans="1:21" x14ac:dyDescent="0.35">
      <c r="A28" t="s">
        <v>78</v>
      </c>
      <c r="B28" s="1">
        <v>9736080</v>
      </c>
      <c r="C28" s="22">
        <v>42745</v>
      </c>
      <c r="D28" s="22">
        <v>46120</v>
      </c>
      <c r="E28" s="22" t="s">
        <v>35</v>
      </c>
      <c r="F28" s="16">
        <f t="shared" ca="1" si="2"/>
        <v>0.23561643835616439</v>
      </c>
      <c r="G28" s="16">
        <f t="shared" ca="1" si="3"/>
        <v>9.4821917808219176</v>
      </c>
      <c r="H28" t="s">
        <v>79</v>
      </c>
      <c r="I28" s="2">
        <v>60492</v>
      </c>
      <c r="J28" s="2" t="s">
        <v>35</v>
      </c>
      <c r="K28" s="2">
        <v>77067</v>
      </c>
      <c r="L28" s="2" t="s">
        <v>35</v>
      </c>
      <c r="M28" s="16">
        <v>12.868</v>
      </c>
      <c r="N28" s="16">
        <v>199.99</v>
      </c>
      <c r="O28" s="16">
        <v>32.24</v>
      </c>
      <c r="P28" s="11" t="s">
        <v>75</v>
      </c>
      <c r="Q28" s="1" t="s">
        <v>76</v>
      </c>
      <c r="R28" s="1" t="s">
        <v>39</v>
      </c>
      <c r="S28" s="1" t="s">
        <v>77</v>
      </c>
      <c r="T28" s="12">
        <v>46396</v>
      </c>
      <c r="U28" s="1" t="s">
        <v>72</v>
      </c>
    </row>
    <row r="29" spans="1:21" x14ac:dyDescent="0.35">
      <c r="A29" t="s">
        <v>80</v>
      </c>
      <c r="B29" s="1">
        <v>9774862</v>
      </c>
      <c r="C29" s="22">
        <v>43619</v>
      </c>
      <c r="D29" s="22">
        <v>46197</v>
      </c>
      <c r="E29" s="22" t="s">
        <v>35</v>
      </c>
      <c r="F29" s="16">
        <f t="shared" ca="1" si="2"/>
        <v>2.4657534246575342E-2</v>
      </c>
      <c r="G29" s="16">
        <f t="shared" ca="1" si="3"/>
        <v>7.087671232876712</v>
      </c>
      <c r="H29" t="s">
        <v>81</v>
      </c>
      <c r="I29" s="2">
        <v>60477</v>
      </c>
      <c r="J29" s="2" t="s">
        <v>35</v>
      </c>
      <c r="K29" s="2">
        <v>76121.3</v>
      </c>
      <c r="L29" s="2" t="s">
        <v>35</v>
      </c>
      <c r="M29" s="16">
        <v>12.948</v>
      </c>
      <c r="N29" s="16">
        <v>199.99</v>
      </c>
      <c r="O29" s="16">
        <v>32.25</v>
      </c>
      <c r="P29" s="11" t="s">
        <v>75</v>
      </c>
      <c r="Q29" s="1" t="s">
        <v>82</v>
      </c>
      <c r="R29" s="1" t="s">
        <v>39</v>
      </c>
      <c r="S29" s="1" t="s">
        <v>77</v>
      </c>
      <c r="T29" s="12">
        <v>47271</v>
      </c>
      <c r="U29" s="1" t="s">
        <v>72</v>
      </c>
    </row>
    <row r="30" spans="1:21" x14ac:dyDescent="0.35">
      <c r="A30" s="40" t="s">
        <v>83</v>
      </c>
      <c r="B30" s="41">
        <f>COUNTA(B20:B29)</f>
        <v>10</v>
      </c>
      <c r="C30" s="47"/>
      <c r="D30" s="47"/>
      <c r="E30" s="47"/>
      <c r="F30" s="43">
        <f ca="1">AVERAGE(F20:F29)</f>
        <v>2.9980821917808216</v>
      </c>
      <c r="G30" s="43">
        <f ca="1">AVERAGE(G20:G29)</f>
        <v>6.2690410958904108</v>
      </c>
      <c r="H30" s="48"/>
      <c r="I30" s="54">
        <f>SUM(I20:I29)</f>
        <v>534934</v>
      </c>
      <c r="J30" s="54">
        <f>SUM(J20:J29)</f>
        <v>371959.11200000002</v>
      </c>
      <c r="K30" s="54">
        <f>SUM(K20:K29)</f>
        <v>233686</v>
      </c>
      <c r="L30" s="49"/>
      <c r="M30" s="50"/>
      <c r="N30" s="50"/>
      <c r="O30" s="50"/>
      <c r="P30" s="51"/>
      <c r="Q30" s="52"/>
      <c r="R30" s="52"/>
      <c r="S30" s="52"/>
      <c r="T30" s="53"/>
      <c r="U30" s="48"/>
    </row>
    <row r="31" spans="1:21" x14ac:dyDescent="0.35">
      <c r="C31" s="22"/>
      <c r="D31" s="22"/>
      <c r="E31" s="22"/>
      <c r="F31" s="22"/>
      <c r="G31" s="22"/>
      <c r="I31" s="28"/>
      <c r="J31" s="28"/>
      <c r="K31" s="28"/>
      <c r="L31" s="2"/>
      <c r="M31" s="16"/>
      <c r="N31" s="16"/>
      <c r="O31" s="16"/>
      <c r="P31" s="11"/>
      <c r="T31" s="29"/>
    </row>
    <row r="32" spans="1:21" x14ac:dyDescent="0.35">
      <c r="A32" s="6" t="s">
        <v>84</v>
      </c>
      <c r="B32" s="7">
        <f>B30+B17</f>
        <v>18</v>
      </c>
      <c r="C32" s="23"/>
      <c r="D32" s="23"/>
      <c r="E32" s="23"/>
      <c r="F32" s="23"/>
      <c r="G32" s="23">
        <f ca="1">AVERAGE(G9:G16,G20:G29)</f>
        <v>8.8488584474885847</v>
      </c>
      <c r="H32" s="6"/>
      <c r="I32" s="8">
        <f>I17+I30</f>
        <v>933194</v>
      </c>
      <c r="J32" s="8">
        <f>SUM(J9:J16,J20:J29)</f>
        <v>808354.02399999998</v>
      </c>
      <c r="K32" s="8"/>
      <c r="L32" s="8"/>
      <c r="M32" s="8"/>
      <c r="N32" s="8"/>
      <c r="O32" s="8"/>
      <c r="P32" s="8"/>
      <c r="Q32" s="7"/>
      <c r="R32" s="7"/>
      <c r="S32" s="7"/>
      <c r="T32" s="7"/>
      <c r="U32" s="6"/>
    </row>
    <row r="33" spans="1:21" x14ac:dyDescent="0.35">
      <c r="A33" s="24"/>
      <c r="B33" s="25"/>
      <c r="C33" s="26"/>
      <c r="D33" s="26"/>
      <c r="E33" s="26"/>
      <c r="F33" s="26"/>
      <c r="G33" s="26"/>
      <c r="H33" s="24"/>
      <c r="I33" s="27"/>
      <c r="J33" s="27"/>
      <c r="K33" s="27"/>
      <c r="L33" s="27"/>
      <c r="M33" s="27"/>
      <c r="N33" s="27"/>
      <c r="O33" s="27"/>
      <c r="P33" s="27"/>
      <c r="Q33" s="25"/>
      <c r="R33" s="25"/>
      <c r="S33" s="25"/>
      <c r="T33" s="25"/>
      <c r="U33" s="24"/>
    </row>
    <row r="34" spans="1:21" x14ac:dyDescent="0.35">
      <c r="A34" s="14" t="s">
        <v>85</v>
      </c>
    </row>
    <row r="35" spans="1:21" x14ac:dyDescent="0.35">
      <c r="A35" s="14" t="s">
        <v>86</v>
      </c>
      <c r="B35" s="15"/>
      <c r="C35" s="15"/>
      <c r="D35" s="15"/>
      <c r="E35" s="15"/>
      <c r="F35" s="15"/>
      <c r="G35" s="15"/>
      <c r="H35" s="14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4"/>
    </row>
    <row r="36" spans="1:21" x14ac:dyDescent="0.35">
      <c r="A36" s="14" t="s">
        <v>87</v>
      </c>
      <c r="B36" s="15"/>
      <c r="C36" s="15"/>
      <c r="D36" s="15"/>
      <c r="E36" s="15"/>
      <c r="F36" s="15"/>
      <c r="G36" s="15"/>
      <c r="H36" s="14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4"/>
    </row>
    <row r="37" spans="1:21" x14ac:dyDescent="0.35">
      <c r="A37" s="14"/>
      <c r="B37" s="15"/>
      <c r="C37" s="15"/>
      <c r="D37" s="15"/>
      <c r="E37" s="15"/>
      <c r="F37" s="15"/>
      <c r="G37" s="15"/>
      <c r="H37" s="14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4"/>
    </row>
    <row r="38" spans="1:21" x14ac:dyDescent="0.35">
      <c r="A38" s="14"/>
      <c r="B38" s="15"/>
      <c r="C38" s="15"/>
      <c r="D38" s="15"/>
      <c r="E38" s="15"/>
      <c r="F38" s="15"/>
      <c r="G38" s="15"/>
      <c r="H38" s="14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4"/>
    </row>
    <row r="39" spans="1:21" x14ac:dyDescent="0.35">
      <c r="A39" s="14"/>
      <c r="B39" s="15"/>
      <c r="C39" s="15"/>
      <c r="D39" s="15"/>
      <c r="E39" s="15"/>
      <c r="F39" s="15"/>
      <c r="G39" s="15"/>
      <c r="H39" s="14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4"/>
    </row>
    <row r="40" spans="1:21" x14ac:dyDescent="0.35">
      <c r="A40" s="14"/>
      <c r="B40" s="15"/>
      <c r="C40" s="15"/>
      <c r="D40" s="15"/>
      <c r="E40" s="15"/>
      <c r="F40" s="15"/>
      <c r="G40" s="15"/>
      <c r="H40" s="14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4"/>
    </row>
    <row r="41" spans="1:21" x14ac:dyDescent="0.35">
      <c r="A41" s="14"/>
      <c r="B41" s="15"/>
      <c r="C41" s="15"/>
      <c r="D41" s="15"/>
      <c r="E41" s="15"/>
      <c r="F41" s="15"/>
      <c r="G41" s="15"/>
      <c r="H41" s="14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4"/>
    </row>
  </sheetData>
  <pageMargins left="0.7" right="0.7" top="0.75" bottom="0.75" header="0.3" footer="0.3"/>
  <pageSetup paperSize="9" scale="74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Lee</dc:creator>
  <cp:lastModifiedBy>Peter Milla Nielsen</cp:lastModifiedBy>
  <cp:lastPrinted>2021-06-07T09:06:09Z</cp:lastPrinted>
  <dcterms:created xsi:type="dcterms:W3CDTF">2021-05-14T11:23:28Z</dcterms:created>
  <dcterms:modified xsi:type="dcterms:W3CDTF">2026-07-03T11:13:40Z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0x01010025CDC794585F2B4C996957E70D191769</vt:lpwstr>
  </property>
  <property fmtid="{D5CDD505-2E9C-101B-9397-08002B2CF9AE}" pid="3" name="MediaServiceImageTags">
    <vt:lpwstr/>
  </property>
</Properties>
</file>